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<sst xmlns="http://schemas.openxmlformats.org/spreadsheetml/2006/main" count="29" uniqueCount="29">
  <si>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DH#2</t>
  </si>
  <si>
    <t>DH#3</t>
  </si>
  <si>
    <t>DH#4</t>
  </si>
  <si>
    <t>DH#5</t>
  </si>
  <si>
    <t>DH#6</t>
  </si>
  <si>
    <t>DH#7</t>
  </si>
  <si>
    <t>DH#8</t>
  </si>
  <si>
    <t>DH#9</t>
  </si>
  <si>
    <t>DH#10</t>
  </si>
  <si>
    <t>DH#11</t>
  </si>
  <si>
    <t>Speed Legion</t>
  </si>
  <si>
    <t>United Freeride</t>
  </si>
  <si>
    <t>Real Treez</t>
  </si>
  <si>
    <t>Team Marty's</t>
  </si>
  <si>
    <t>Wachusett Brewing Co.</t>
  </si>
  <si>
    <t>Danny's Cycles Racing</t>
  </si>
  <si>
    <t>Northeast Alliance</t>
  </si>
  <si>
    <t>Drummer Racing / Specialized</t>
  </si>
  <si>
    <t>Team Voncooper</t>
  </si>
  <si>
    <t>Oliver Racing</t>
  </si>
  <si>
    <t>Mobile Bici USA</t>
  </si>
  <si>
    <t>DH#1</t>
  </si>
  <si>
    <t>Rank</t>
  </si>
  <si>
    <t>Gravity Project</t>
  </si>
  <si>
    <t>Team Don't Punk Out</t>
  </si>
  <si>
    <t>DH#12</t>
  </si>
  <si>
    <t>DH#13</t>
  </si>
  <si>
    <t>DH#14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</si>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</sst>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5">
    <cellStyle name="Normal" xfId="0"/>
    <cellStyle name="Comma" xfId="15"/>
    <cellStyle name="Comma [0]" xfId="16"/>
    <cellStyle name="Currency" xfId="17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"/>
  <sheetViews>
    <sheetView tabSelected="1" workbookViewId="0" topLeftCell="A1">
      <selection activeCell="M1" sqref="M1"/>
    </sheetView>
  </sheetViews>
  <sheetFormatPr defaultColWidth="11.00390625" defaultRowHeight="12.75"/>
  <cols>
    <col min="1" max="1" width="25.75390625" style="0" bestFit="1" customWidth="1"/>
    <col min="2" max="10" width="5.75390625" style="0" customWidth="1"/>
    <col min="11" max="15" width="6.75390625" style="0" customWidth="1"/>
    <col min="16" max="16" width="6.625" style="0" bestFit="1" customWidth="1"/>
    <col min="17" max="17" width="5.125" style="0" bestFit="1" customWidth="1"/>
  </cols>
  <sheetData>
    <row r="3" spans="2:17" ht="12.75">
      <c r="B3" s="2" t="s">
        <v>21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25</v>
      </c>
      <c r="N3" s="1" t="s">
        <v>26</v>
      </c>
      <c r="O3" s="1" t="s">
        <v>27</v>
      </c>
      <c r="P3" s="8" t="s">
        <v>28</v>
      </c>
      <c r="Q3" s="6" t="s">
        <v>22</v>
      </c>
    </row>
    <row r="4" spans="1:17" ht="12.75">
      <c r="A4" s="1" t="s">
        <v>15</v>
      </c>
      <c r="B4" s="3">
        <f>200+200+170</f>
        <v>570</v>
      </c>
      <c r="C4" s="3">
        <f>190+200+180</f>
        <v>570</v>
      </c>
      <c r="D4" s="3">
        <f>100+100+90</f>
        <v>290</v>
      </c>
      <c r="E4" s="3">
        <f>0</f>
        <v>0</v>
      </c>
      <c r="F4">
        <f>100+100+85</f>
        <v>285</v>
      </c>
      <c r="G4">
        <f>100+100+95</f>
        <v>295</v>
      </c>
      <c r="H4">
        <f>95+95+82</f>
        <v>272</v>
      </c>
      <c r="I4">
        <f>100+90+90</f>
        <v>280</v>
      </c>
      <c r="J4">
        <f>100+100+100</f>
        <v>300</v>
      </c>
      <c r="K4">
        <f>95+90+82</f>
        <v>267</v>
      </c>
      <c r="L4">
        <f>100+95+82</f>
        <v>277</v>
      </c>
      <c r="M4">
        <f>100+95+90</f>
        <v>285</v>
      </c>
      <c r="N4">
        <f>100+100+100</f>
        <v>300</v>
      </c>
      <c r="O4">
        <v>590</v>
      </c>
      <c r="P4" s="7">
        <f>SUM(B4:O4)</f>
        <v>4581</v>
      </c>
      <c r="Q4">
        <v>1</v>
      </c>
    </row>
    <row r="5" spans="1:17" ht="12.75">
      <c r="A5" s="1" t="s">
        <v>17</v>
      </c>
      <c r="B5" s="3">
        <f>190+180+134</f>
        <v>504</v>
      </c>
      <c r="C5" s="3">
        <f>200+190+190</f>
        <v>580</v>
      </c>
      <c r="D5" s="3">
        <f>95+95+82</f>
        <v>272</v>
      </c>
      <c r="E5" s="3">
        <f>95+90+95</f>
        <v>280</v>
      </c>
      <c r="F5">
        <f>100+95+95</f>
        <v>290</v>
      </c>
      <c r="G5">
        <f>85+73</f>
        <v>158</v>
      </c>
      <c r="H5">
        <f>95+85+85</f>
        <v>265</v>
      </c>
      <c r="I5">
        <f>100+95+85</f>
        <v>280</v>
      </c>
      <c r="J5">
        <f>100+95+82</f>
        <v>277</v>
      </c>
      <c r="K5">
        <f>95+90+79</f>
        <v>264</v>
      </c>
      <c r="L5">
        <f>100+90+90</f>
        <v>280</v>
      </c>
      <c r="M5">
        <f>90+85+82</f>
        <v>257</v>
      </c>
      <c r="N5">
        <f>100+95+79</f>
        <v>274</v>
      </c>
      <c r="O5">
        <v>554</v>
      </c>
      <c r="P5" s="7">
        <f aca="true" t="shared" si="0" ref="P5:P16">SUM(B5:O5)</f>
        <v>4535</v>
      </c>
      <c r="Q5">
        <f>+Q4+1</f>
        <v>2</v>
      </c>
    </row>
    <row r="6" spans="1:17" ht="12.75">
      <c r="A6" s="6" t="s">
        <v>23</v>
      </c>
      <c r="B6">
        <f>180+146+146</f>
        <v>472</v>
      </c>
      <c r="C6">
        <f>170+170+158</f>
        <v>498</v>
      </c>
      <c r="D6">
        <f>85+76+73</f>
        <v>234</v>
      </c>
      <c r="E6">
        <f>100+79+73</f>
        <v>252</v>
      </c>
      <c r="F6">
        <f>100+100+100</f>
        <v>300</v>
      </c>
      <c r="G6">
        <f>90+67+67</f>
        <v>224</v>
      </c>
      <c r="H6">
        <f>90+95+82</f>
        <v>267</v>
      </c>
      <c r="I6">
        <f>100+95+79</f>
        <v>274</v>
      </c>
      <c r="J6">
        <f>100+95+90</f>
        <v>285</v>
      </c>
      <c r="K6">
        <f>82+85+82</f>
        <v>249</v>
      </c>
      <c r="L6">
        <f>95+90+82</f>
        <v>267</v>
      </c>
      <c r="M6">
        <f>95+82+95</f>
        <v>272</v>
      </c>
      <c r="N6">
        <f>85+85+85</f>
        <v>255</v>
      </c>
      <c r="O6">
        <v>528</v>
      </c>
      <c r="P6" s="7">
        <f t="shared" si="0"/>
        <v>4377</v>
      </c>
      <c r="Q6">
        <f aca="true" t="shared" si="1" ref="Q6:Q16">+Q5+1</f>
        <v>3</v>
      </c>
    </row>
    <row r="7" spans="1:17" s="6" customFormat="1" ht="12.75">
      <c r="A7" s="1" t="s">
        <v>18</v>
      </c>
      <c r="B7" s="3">
        <f>180+164+164</f>
        <v>508</v>
      </c>
      <c r="C7" s="3">
        <f>180+170+134</f>
        <v>484</v>
      </c>
      <c r="D7" s="3">
        <f>100+95+95</f>
        <v>290</v>
      </c>
      <c r="E7" s="3">
        <f>85+67+90</f>
        <v>242</v>
      </c>
      <c r="F7">
        <f>95+85</f>
        <v>180</v>
      </c>
      <c r="G7">
        <f>95+85+82</f>
        <v>262</v>
      </c>
      <c r="H7">
        <f>95+82+79</f>
        <v>256</v>
      </c>
      <c r="I7">
        <f>95+85+79</f>
        <v>259</v>
      </c>
      <c r="J7">
        <f>100+90+82</f>
        <v>272</v>
      </c>
      <c r="K7">
        <f>95+82+79</f>
        <v>256</v>
      </c>
      <c r="L7">
        <f>100+95+79</f>
        <v>274</v>
      </c>
      <c r="M7">
        <f>90+76</f>
        <v>166</v>
      </c>
      <c r="N7">
        <f>100+76+67</f>
        <v>243</v>
      </c>
      <c r="O7">
        <v>492</v>
      </c>
      <c r="P7" s="7">
        <f t="shared" si="0"/>
        <v>4184</v>
      </c>
      <c r="Q7">
        <f t="shared" si="1"/>
        <v>4</v>
      </c>
    </row>
    <row r="8" spans="1:17" s="4" customFormat="1" ht="12.75">
      <c r="A8" s="1" t="s">
        <v>19</v>
      </c>
      <c r="B8" s="3">
        <v>538</v>
      </c>
      <c r="C8" s="3">
        <f>200+110+88</f>
        <v>398</v>
      </c>
      <c r="D8" s="3">
        <f>90+82+76</f>
        <v>248</v>
      </c>
      <c r="E8" s="3">
        <f>95+57+55</f>
        <v>207</v>
      </c>
      <c r="F8">
        <f>100+57+51</f>
        <v>208</v>
      </c>
      <c r="G8">
        <f>95</f>
        <v>95</v>
      </c>
      <c r="H8">
        <f>95+67+57</f>
        <v>219</v>
      </c>
      <c r="I8">
        <f>100+70+63</f>
        <v>233</v>
      </c>
      <c r="J8">
        <f>100+76</f>
        <v>176</v>
      </c>
      <c r="K8">
        <f>100+67+63</f>
        <v>230</v>
      </c>
      <c r="L8">
        <f>100+73+61</f>
        <v>234</v>
      </c>
      <c r="M8">
        <f>65+85+95</f>
        <v>245</v>
      </c>
      <c r="N8">
        <f>100+100+65</f>
        <v>265</v>
      </c>
      <c r="O8">
        <v>458</v>
      </c>
      <c r="P8" s="7">
        <f t="shared" si="0"/>
        <v>3754</v>
      </c>
      <c r="Q8">
        <f t="shared" si="1"/>
        <v>5</v>
      </c>
    </row>
    <row r="9" spans="1:17" ht="12.75">
      <c r="A9" s="1" t="s">
        <v>12</v>
      </c>
      <c r="B9" s="3">
        <f>200+102+118</f>
        <v>420</v>
      </c>
      <c r="C9" s="3">
        <f>126</f>
        <v>126</v>
      </c>
      <c r="D9" s="3">
        <f>100+100+82</f>
        <v>282</v>
      </c>
      <c r="E9" s="3">
        <f>100+90+82</f>
        <v>272</v>
      </c>
      <c r="F9">
        <f>70+67</f>
        <v>137</v>
      </c>
      <c r="G9">
        <f>76+100</f>
        <v>176</v>
      </c>
      <c r="H9">
        <f>100+82+76</f>
        <v>258</v>
      </c>
      <c r="I9">
        <f>95+65+85</f>
        <v>245</v>
      </c>
      <c r="J9">
        <v>95</v>
      </c>
      <c r="K9">
        <f>100+76+70</f>
        <v>246</v>
      </c>
      <c r="L9">
        <f>100+85+82</f>
        <v>267</v>
      </c>
      <c r="M9">
        <f>100+90+73</f>
        <v>263</v>
      </c>
      <c r="N9">
        <f>100+90+70</f>
        <v>260</v>
      </c>
      <c r="O9">
        <v>554</v>
      </c>
      <c r="P9" s="7">
        <f t="shared" si="0"/>
        <v>3601</v>
      </c>
      <c r="Q9">
        <f t="shared" si="1"/>
        <v>6</v>
      </c>
    </row>
    <row r="10" spans="1:17" ht="12.75">
      <c r="A10" s="1" t="s">
        <v>24</v>
      </c>
      <c r="B10" s="3">
        <f>140+190+170</f>
        <v>500</v>
      </c>
      <c r="C10" s="3">
        <f>200+190</f>
        <v>390</v>
      </c>
      <c r="D10" s="3">
        <f>100</f>
        <v>100</v>
      </c>
      <c r="E10" s="3">
        <f>82</f>
        <v>82</v>
      </c>
      <c r="F10">
        <f>95+85</f>
        <v>180</v>
      </c>
      <c r="G10">
        <f>100+85</f>
        <v>185</v>
      </c>
      <c r="H10">
        <f>85+79</f>
        <v>164</v>
      </c>
      <c r="I10">
        <f>85+85</f>
        <v>170</v>
      </c>
      <c r="J10">
        <f>100+90+100</f>
        <v>290</v>
      </c>
      <c r="K10">
        <f>100+95</f>
        <v>195</v>
      </c>
      <c r="L10">
        <f>79+90+90</f>
        <v>259</v>
      </c>
      <c r="M10">
        <f>0</f>
        <v>0</v>
      </c>
      <c r="N10">
        <f>100</f>
        <v>100</v>
      </c>
      <c r="O10">
        <v>570</v>
      </c>
      <c r="P10" s="7">
        <f t="shared" si="0"/>
        <v>3185</v>
      </c>
      <c r="Q10">
        <f t="shared" si="1"/>
        <v>7</v>
      </c>
    </row>
    <row r="11" spans="1:17" ht="12.75">
      <c r="A11" s="1" t="s">
        <v>16</v>
      </c>
      <c r="B11" s="3">
        <f>80+102+180</f>
        <v>362</v>
      </c>
      <c r="C11" s="3">
        <f>158+164+86</f>
        <v>408</v>
      </c>
      <c r="D11" s="3">
        <f>63+100</f>
        <v>163</v>
      </c>
      <c r="E11" s="3">
        <f>67+95</f>
        <v>162</v>
      </c>
      <c r="F11">
        <f>67+85</f>
        <v>152</v>
      </c>
      <c r="G11">
        <f>65+95</f>
        <v>160</v>
      </c>
      <c r="H11">
        <f>49+65</f>
        <v>114</v>
      </c>
      <c r="I11">
        <f>95+55</f>
        <v>150</v>
      </c>
      <c r="J11">
        <f>70</f>
        <v>70</v>
      </c>
      <c r="K11">
        <f>51+65+90</f>
        <v>206</v>
      </c>
      <c r="L11">
        <f>95+63+67</f>
        <v>225</v>
      </c>
      <c r="M11">
        <f>67+95</f>
        <v>162</v>
      </c>
      <c r="N11">
        <f>53+82</f>
        <v>135</v>
      </c>
      <c r="O11">
        <v>286</v>
      </c>
      <c r="P11" s="7">
        <f t="shared" si="0"/>
        <v>2755</v>
      </c>
      <c r="Q11">
        <f t="shared" si="1"/>
        <v>8</v>
      </c>
    </row>
    <row r="12" spans="1:17" ht="12.75">
      <c r="A12" s="1" t="s">
        <v>11</v>
      </c>
      <c r="B12" s="3">
        <f>94+122+152</f>
        <v>368</v>
      </c>
      <c r="C12" s="3">
        <f>92+180</f>
        <v>272</v>
      </c>
      <c r="D12" s="3">
        <f>70</f>
        <v>70</v>
      </c>
      <c r="E12" s="3">
        <f>51+95+100</f>
        <v>246</v>
      </c>
      <c r="F12">
        <f>85+100+82</f>
        <v>267</v>
      </c>
      <c r="G12">
        <f>79+100</f>
        <v>179</v>
      </c>
      <c r="H12">
        <f>61+70</f>
        <v>131</v>
      </c>
      <c r="I12">
        <v>63</v>
      </c>
      <c r="J12">
        <v>100</v>
      </c>
      <c r="K12">
        <f>95+90+65</f>
        <v>250</v>
      </c>
      <c r="L12">
        <v>90</v>
      </c>
      <c r="M12">
        <f>95</f>
        <v>95</v>
      </c>
      <c r="N12">
        <f>100</f>
        <v>100</v>
      </c>
      <c r="O12">
        <v>370</v>
      </c>
      <c r="P12" s="7">
        <f t="shared" si="0"/>
        <v>2601</v>
      </c>
      <c r="Q12">
        <f t="shared" si="1"/>
        <v>9</v>
      </c>
    </row>
    <row r="13" spans="1:17" ht="12.75">
      <c r="A13" s="1" t="s">
        <v>10</v>
      </c>
      <c r="B13" s="3">
        <f>130+126+84</f>
        <v>340</v>
      </c>
      <c r="C13" s="3">
        <f>110+106+94</f>
        <v>310</v>
      </c>
      <c r="D13" s="3">
        <f>65</f>
        <v>65</v>
      </c>
      <c r="E13" s="3">
        <f>0</f>
        <v>0</v>
      </c>
      <c r="F13">
        <f>90+82+73</f>
        <v>245</v>
      </c>
      <c r="G13">
        <f>73</f>
        <v>73</v>
      </c>
      <c r="H13">
        <f>0</f>
        <v>0</v>
      </c>
      <c r="I13">
        <f>90+82+53</f>
        <v>225</v>
      </c>
      <c r="J13">
        <f>85+79</f>
        <v>164</v>
      </c>
      <c r="K13">
        <f>90+65+63</f>
        <v>218</v>
      </c>
      <c r="L13">
        <f>90+82+76</f>
        <v>248</v>
      </c>
      <c r="M13">
        <f>67</f>
        <v>67</v>
      </c>
      <c r="N13">
        <f>76</f>
        <v>76</v>
      </c>
      <c r="O13">
        <v>456</v>
      </c>
      <c r="P13" s="7">
        <f t="shared" si="0"/>
        <v>2487</v>
      </c>
      <c r="Q13">
        <f t="shared" si="1"/>
        <v>10</v>
      </c>
    </row>
    <row r="14" spans="1:17" ht="12.75">
      <c r="A14" s="1" t="s">
        <v>14</v>
      </c>
      <c r="B14" s="3">
        <f>180+158+152</f>
        <v>490</v>
      </c>
      <c r="C14" s="3">
        <f>158</f>
        <v>158</v>
      </c>
      <c r="D14" s="3">
        <f>100</f>
        <v>100</v>
      </c>
      <c r="E14" s="3">
        <f>79+82</f>
        <v>161</v>
      </c>
      <c r="F14">
        <f>95+85+90</f>
        <v>270</v>
      </c>
      <c r="G14">
        <f>0</f>
        <v>0</v>
      </c>
      <c r="H14">
        <f>85+79</f>
        <v>164</v>
      </c>
      <c r="I14">
        <f>100+95+85</f>
        <v>280</v>
      </c>
      <c r="J14">
        <v>0</v>
      </c>
      <c r="K14">
        <v>90</v>
      </c>
      <c r="L14">
        <v>0</v>
      </c>
      <c r="M14">
        <f>73+70</f>
        <v>143</v>
      </c>
      <c r="N14">
        <f>100</f>
        <v>100</v>
      </c>
      <c r="O14">
        <v>0</v>
      </c>
      <c r="P14" s="7">
        <f t="shared" si="0"/>
        <v>1956</v>
      </c>
      <c r="Q14">
        <f t="shared" si="1"/>
        <v>11</v>
      </c>
    </row>
    <row r="15" spans="1:17" ht="12.75">
      <c r="A15" s="6" t="s">
        <v>13</v>
      </c>
      <c r="B15" s="5">
        <f>180</f>
        <v>180</v>
      </c>
      <c r="C15" s="5">
        <f>190</f>
        <v>190</v>
      </c>
      <c r="D15" s="5">
        <f>95</f>
        <v>95</v>
      </c>
      <c r="E15" s="5">
        <f>85</f>
        <v>85</v>
      </c>
      <c r="F15" s="4">
        <f>95</f>
        <v>95</v>
      </c>
      <c r="G15" s="4">
        <f>95+85</f>
        <v>180</v>
      </c>
      <c r="H15" s="4">
        <v>85</v>
      </c>
      <c r="I15" s="4">
        <v>95</v>
      </c>
      <c r="J15" s="4">
        <v>90</v>
      </c>
      <c r="K15" s="4">
        <v>90</v>
      </c>
      <c r="L15" s="4">
        <v>85</v>
      </c>
      <c r="M15" s="4">
        <f>90</f>
        <v>90</v>
      </c>
      <c r="N15" s="4">
        <f>95</f>
        <v>95</v>
      </c>
      <c r="O15" s="4">
        <v>344</v>
      </c>
      <c r="P15" s="7">
        <f t="shared" si="0"/>
        <v>1799</v>
      </c>
      <c r="Q15">
        <f t="shared" si="1"/>
        <v>12</v>
      </c>
    </row>
    <row r="16" spans="1:17" ht="12.75">
      <c r="A16" s="6" t="s">
        <v>20</v>
      </c>
      <c r="B16" s="5">
        <f>200+180+170</f>
        <v>550</v>
      </c>
      <c r="C16" s="5">
        <f>200+170+164</f>
        <v>534</v>
      </c>
      <c r="D16" s="5">
        <f>67+100</f>
        <v>167</v>
      </c>
      <c r="E16" s="5">
        <f>90</f>
        <v>90</v>
      </c>
      <c r="F16" s="4">
        <f>90</f>
        <v>90</v>
      </c>
      <c r="G16" s="4">
        <f>79</f>
        <v>79</v>
      </c>
      <c r="H16" s="4">
        <v>0</v>
      </c>
      <c r="I16" s="4">
        <v>0</v>
      </c>
      <c r="J16" s="4">
        <v>95</v>
      </c>
      <c r="K16" s="4">
        <v>0</v>
      </c>
      <c r="L16" s="4">
        <f>76+82</f>
        <v>158</v>
      </c>
      <c r="M16" s="4">
        <f>0</f>
        <v>0</v>
      </c>
      <c r="N16" s="4">
        <f>0</f>
        <v>0</v>
      </c>
      <c r="O16" s="4">
        <v>0</v>
      </c>
      <c r="P16" s="7">
        <f t="shared" si="0"/>
        <v>1763</v>
      </c>
      <c r="Q16">
        <f t="shared" si="1"/>
        <v>13</v>
      </c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Justine Milkiewicz</dc:creator>
  <cp:keywords/>
  <dc:description/>
  <cp:lastModifiedBy>George</cp:lastModifiedBy>
  <dcterms:created xsi:type="dcterms:W3CDTF">2012-06-12T21:50:10Z</dcterms:created>
  <dcterms:modified xsi:type="dcterms:W3CDTF">2012-10-11T18:21:37Z</dcterms:modified>
  <cp:category/>
  <cp:version/>
  <cp:contentType/>
  <cp:contentStatus/>
</cp:coreProperties>
</file>